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9FDAE551-E12A-493D-B73D-1F331A5A1495}" xr6:coauthVersionLast="47" xr6:coauthVersionMax="47" xr10:uidLastSave="{00000000-0000-0000-0000-000000000000}"/>
  <bookViews>
    <workbookView xWindow="-108" yWindow="-108" windowWidth="23256" windowHeight="12576" xr2:uid="{00000000-000D-0000-FFFF-FFFF00000000}"/>
  </bookViews>
  <sheets>
    <sheet name="BoQ" sheetId="1" r:id="rId1"/>
    <sheet name="PL2" sheetId="3" r:id="rId2"/>
  </sheets>
  <externalReferences>
    <externalReference r:id="rId3"/>
  </externalReferences>
  <definedNames>
    <definedName name="_xlnm.Print_Area" localSheetId="0">BoQ!$A$1:$G$37</definedName>
    <definedName name="_xlnm.Print_Titles" localSheetId="0">BoQ!$2:$2</definedName>
    <definedName name="_xlnm.Print_Titles" localSheetId="1">'PL2'!$4:$4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D34" i="1" l="1"/>
  <c r="D33" i="1"/>
  <c r="D13" i="1"/>
  <c r="D14" i="1" s="1"/>
  <c r="D11" i="1"/>
  <c r="D10" i="1"/>
  <c r="D6" i="1"/>
  <c r="D5" i="1"/>
  <c r="D20" i="1"/>
  <c r="D18" i="1"/>
  <c r="D25" i="1"/>
  <c r="D24" i="1"/>
  <c r="D26" i="1"/>
  <c r="D12" i="1"/>
  <c r="D7" i="1"/>
  <c r="D14" i="3"/>
  <c r="E14" i="3" s="1"/>
  <c r="D12" i="3"/>
  <c r="E12" i="3" s="1"/>
  <c r="D11" i="3"/>
  <c r="E11" i="3" s="1"/>
  <c r="D10" i="3"/>
  <c r="E10" i="3" s="1"/>
  <c r="D9" i="3"/>
  <c r="E9" i="3" s="1"/>
  <c r="D8" i="3"/>
  <c r="E8" i="3" s="1"/>
  <c r="D7" i="3"/>
  <c r="E7" i="3" s="1"/>
  <c r="D6" i="3"/>
  <c r="A6" i="3"/>
  <c r="A7" i="3" s="1"/>
  <c r="A8" i="3" s="1"/>
  <c r="A9" i="3" s="1"/>
  <c r="A10" i="3" s="1"/>
  <c r="A11" i="3" s="1"/>
  <c r="A12" i="3" s="1"/>
  <c r="A13" i="3" s="1"/>
  <c r="A14" i="3" s="1"/>
  <c r="D5" i="3"/>
  <c r="F8" i="1" l="1"/>
  <c r="F3" i="1" l="1"/>
  <c r="F35" i="1" l="1"/>
  <c r="F36" i="1" s="1"/>
  <c r="F37" i="1" s="1"/>
</calcChain>
</file>

<file path=xl/sharedStrings.xml><?xml version="1.0" encoding="utf-8"?>
<sst xmlns="http://schemas.openxmlformats.org/spreadsheetml/2006/main" count="119" uniqueCount="82">
  <si>
    <t>TT</t>
  </si>
  <si>
    <t>Đơn giá
trước thuế</t>
  </si>
  <si>
    <t>Cộng trước thuế</t>
  </si>
  <si>
    <t>Thuế VAT</t>
  </si>
  <si>
    <t>Tổng cộng sau thuế</t>
  </si>
  <si>
    <t>Mô tả công việc mời thầu</t>
  </si>
  <si>
    <t xml:space="preserve">Đơn vị
tính </t>
  </si>
  <si>
    <t>Biểu C: GIẾNG ĐỨNG</t>
  </si>
  <si>
    <t>m</t>
  </si>
  <si>
    <t>Biểu D: HẦM DẪN NƯỚC</t>
  </si>
  <si>
    <t>Biểu G: HẦM TIÊU NƯỚC</t>
  </si>
  <si>
    <t>Khoan thoát nước fi 76mm</t>
  </si>
  <si>
    <t>100m</t>
  </si>
  <si>
    <t>Biểu M: HẦM TIÊU NƯỚC MỞ RỘNG</t>
  </si>
  <si>
    <t xml:space="preserve">Thành tiền
(đồng) </t>
  </si>
  <si>
    <t>Khối
lượng</t>
  </si>
  <si>
    <t>Phụ lục 2:</t>
  </si>
  <si>
    <t>BẢNG GIÁ VẬT TƯ C47 CẤP</t>
  </si>
  <si>
    <t>(Kèm theo hợp đồng số         -2023/HĐ/KH)</t>
  </si>
  <si>
    <t>STT</t>
  </si>
  <si>
    <t>Tên vật tư</t>
  </si>
  <si>
    <t>Ghi chú</t>
  </si>
  <si>
    <t>Lưới thép ɸ4</t>
  </si>
  <si>
    <t>m²</t>
  </si>
  <si>
    <t>Thép tấm các loại</t>
  </si>
  <si>
    <t>kg</t>
  </si>
  <si>
    <t>Thép tròn ɸ≤18mm</t>
  </si>
  <si>
    <t>Thép neo các loại</t>
  </si>
  <si>
    <t>Thép tròn ɸ&gt;18mm</t>
  </si>
  <si>
    <t>Vữa phun ướt M300
(Giếng đứng, hầm dẫn nước)</t>
  </si>
  <si>
    <t>m³</t>
  </si>
  <si>
    <t>Công nợ theo phiếu xuất thực tế của Trạm trộn.</t>
  </si>
  <si>
    <t>Vữa phun ướt M300
(Hầm phụ)</t>
  </si>
  <si>
    <t>Vữa XM néo (không cát)</t>
  </si>
  <si>
    <t>Vữa neo anke</t>
  </si>
  <si>
    <t>Xi măng PC30 (bao)</t>
  </si>
  <si>
    <t>Xi măng PC40- (bao)</t>
  </si>
  <si>
    <t xml:space="preserve">Ống thép đen </t>
  </si>
  <si>
    <t>Khoan neo vượt trước</t>
  </si>
  <si>
    <t>Đơn giá chưa VAT</t>
  </si>
  <si>
    <t>Khoan lỗ phụt lấp đầy</t>
  </si>
  <si>
    <t>-</t>
  </si>
  <si>
    <t xml:space="preserve">Khoan lỗ phụt lấp đầy </t>
  </si>
  <si>
    <t>D45 (đoạn không thép lót)</t>
  </si>
  <si>
    <t>D76 (đoạn khuỷu cong)</t>
  </si>
  <si>
    <t>D76 (đoạn lót thép)</t>
  </si>
  <si>
    <t>I</t>
  </si>
  <si>
    <t>II</t>
  </si>
  <si>
    <t>III</t>
  </si>
  <si>
    <t>XỬ LÝ NÚT GIAO HDN SỐ 1</t>
  </si>
  <si>
    <t>Khoan đặt ống thoát nước, D76, L=30cm</t>
  </si>
  <si>
    <t>Khoan lỗ phụt lấp đầy D45, L=20cm</t>
  </si>
  <si>
    <t>Khoan lỗ phụt gia cố D76; L13.5m</t>
  </si>
  <si>
    <t>Khoan lỗ D105 phục vụ khoan phun, khoan neo</t>
  </si>
  <si>
    <t>Khoan lỗ D76 phục vụ khoan phun, khoan neo</t>
  </si>
  <si>
    <t>m3</t>
  </si>
  <si>
    <t>Bơm vữa xi măng - cát M300</t>
  </si>
  <si>
    <t>Phụt vữa Xi măng M300</t>
  </si>
  <si>
    <t>Phụt vữa xi măng lấp đầy</t>
  </si>
  <si>
    <t>IV</t>
  </si>
  <si>
    <t>V</t>
  </si>
  <si>
    <t>VI</t>
  </si>
  <si>
    <t>VII</t>
  </si>
  <si>
    <t>Tạm áp dụng theo MC HDN</t>
  </si>
  <si>
    <t>Xem bản vẽ tập 1 kèm theo</t>
  </si>
  <si>
    <t>Phụt gia cố (tạm tính 100kg/m)</t>
  </si>
  <si>
    <t>Xem bản vẽ tập 2 kèm theo</t>
  </si>
  <si>
    <t>Xem bản vẽ tập 3 kèm theo</t>
  </si>
  <si>
    <t>HẦM TIÊU NƯỚC HIỆN HỮU</t>
  </si>
  <si>
    <t>NÚT HẦM HẦM TIÊU NƯỚC HIỆN HỮU</t>
  </si>
  <si>
    <t>Xem bản vẽ tập 4 kèm theo</t>
  </si>
  <si>
    <t>Xem bản vẽ tập 5 kèm theo</t>
  </si>
  <si>
    <t>Khoan lỗ phun XM lấp đầy D76; L=0,25m</t>
  </si>
  <si>
    <t>Phun xi măng lấp đầy</t>
  </si>
  <si>
    <t>Xem bản vẽ tập 6 kèm theo</t>
  </si>
  <si>
    <t>Khoan tạo lỗ đường kính D105 mm</t>
  </si>
  <si>
    <t>Phụt vữa xi măng chống thấm</t>
  </si>
  <si>
    <t>Tấn</t>
  </si>
  <si>
    <t>Nút hầm tiêu nước mở rộng</t>
  </si>
  <si>
    <t>Khối lượng tạm tính. Sử dụng xi măng siêu mịn PC40, Blaine &gt; = 5.100 cm2/g.</t>
  </si>
  <si>
    <t>Xem tập 7: Tập 55.18-3.HTN.3</t>
  </si>
  <si>
    <t>BẢNG TIÊN LƯỢNG
Mời chào giá thi công khoan phụt hạng mục Hầm dẫn nước, Hầm phụ và Hầm tiêu nước mở rộng thuộc Dự án Nhà máy thủy điện Hòa Bình mở rộng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</si>
</sst>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10" x14ac:knownFonts="1">
    <font>
      <sz val="14"/>
      <color theme="1"/>
      <name val="Times New Roman"/>
      <family val="2"/>
    </font>
    <font>
      <sz val="13"/>
      <name val="Times New Roman"/>
      <family val="1"/>
    </font>
    <font>
      <b/>
      <sz val="13"/>
      <name val="Times New Roman"/>
      <family val="1"/>
    </font>
    <font>
      <sz val="11"/>
      <color theme="1"/>
      <name val="Calibri"/>
      <family val="2"/>
      <scheme val="minor"/>
    </font>
    <font>
      <b/>
      <sz val="12"/>
      <name val="Times New Roman"/>
      <family val="1"/>
    </font>
    <font>
      <sz val="12"/>
      <name val="Times New Roman"/>
      <family val="1"/>
    </font>
    <font>
      <b/>
      <sz val="14"/>
      <name val="Times New Roman"/>
      <family val="1"/>
    </font>
    <font>
      <sz val="14"/>
      <name val="Times New Roman"/>
      <family val="1"/>
    </font>
    <font>
      <b/>
      <sz val="15"/>
      <name val="Times New Roman"/>
      <family val="1"/>
    </font>
    <font>
      <i/>
      <sz val="13"/>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hair">
        <color auto="1"/>
      </bottom>
      <diagonal/>
    </border>
    <border>
      <left style="thin">
        <color auto="1"/>
      </left>
      <right style="thin">
        <color auto="1"/>
      </right>
      <top style="hair">
        <color auto="1"/>
      </top>
      <bottom style="thin">
        <color auto="1"/>
      </bottom>
      <diagonal/>
    </border>
  </borders>
  <cellStyleXfs count="3">
    <xf numFmtId="0" fontId="0" fillId="0" borderId="0"/>
    <xf numFmtId="0" fontId="3" fillId="0" borderId="0"/>
    <xf numFmtId="164" fontId="3" fillId="0" borderId="0" applyFont="0" applyFill="0" applyBorder="0" applyAlignment="0" applyProtection="0"/>
  </cellStyleXfs>
  <cellXfs count="10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xf numFmtId="3" fontId="1" fillId="0" borderId="0" xfId="0" applyNumberFormat="1" applyFont="1"/>
    <xf numFmtId="3"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4" fontId="1" fillId="0" borderId="9" xfId="0" applyNumberFormat="1" applyFont="1" applyBorder="1" applyAlignment="1">
      <alignment horizontal="right" vertical="center" wrapText="1"/>
    </xf>
    <xf numFmtId="3" fontId="1" fillId="0" borderId="9" xfId="0" applyNumberFormat="1" applyFont="1" applyBorder="1" applyAlignment="1">
      <alignment horizontal="right" vertical="center" wrapText="1"/>
    </xf>
    <xf numFmtId="3" fontId="2" fillId="0" borderId="9" xfId="0" applyNumberFormat="1" applyFont="1" applyBorder="1" applyAlignment="1">
      <alignment horizontal="right"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3" fontId="1" fillId="0" borderId="10" xfId="0" applyNumberFormat="1" applyFont="1" applyBorder="1" applyAlignment="1">
      <alignment horizontal="right" vertical="center" wrapText="1"/>
    </xf>
    <xf numFmtId="0" fontId="1" fillId="0" borderId="10"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3" fontId="1" fillId="0" borderId="7" xfId="0" applyNumberFormat="1" applyFont="1" applyBorder="1" applyAlignment="1">
      <alignment horizontal="right" vertical="center" wrapText="1"/>
    </xf>
    <xf numFmtId="0" fontId="1" fillId="0" borderId="11" xfId="0" applyFont="1" applyBorder="1" applyAlignment="1">
      <alignment horizontal="center" vertical="center" wrapText="1"/>
    </xf>
    <xf numFmtId="0" fontId="1" fillId="0" borderId="11" xfId="0" applyFont="1" applyBorder="1" applyAlignment="1">
      <alignment vertical="center" wrapText="1"/>
    </xf>
    <xf numFmtId="3" fontId="1" fillId="0" borderId="11" xfId="0" applyNumberFormat="1"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3" fontId="4" fillId="0" borderId="1" xfId="2" applyNumberFormat="1" applyFont="1" applyFill="1" applyBorder="1" applyAlignment="1">
      <alignment horizontal="center" vertical="center" wrapText="1"/>
    </xf>
    <xf numFmtId="0" fontId="5" fillId="0" borderId="0" xfId="1" applyFont="1" applyAlignment="1">
      <alignment horizontal="center" vertical="center"/>
    </xf>
    <xf numFmtId="0" fontId="4" fillId="0" borderId="1" xfId="1" applyFont="1" applyBorder="1" applyAlignment="1">
      <alignment horizontal="center" vertical="center" wrapText="1"/>
    </xf>
    <xf numFmtId="0" fontId="5" fillId="0" borderId="2" xfId="1" applyFont="1" applyBorder="1" applyAlignment="1">
      <alignment horizontal="justify" vertical="center" wrapText="1"/>
    </xf>
    <xf numFmtId="3" fontId="5" fillId="0" borderId="2" xfId="1" applyNumberFormat="1" applyFont="1" applyBorder="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vertical="center"/>
    </xf>
    <xf numFmtId="3" fontId="4" fillId="0" borderId="0" xfId="1" applyNumberFormat="1" applyFont="1" applyAlignment="1">
      <alignment vertical="center"/>
    </xf>
    <xf numFmtId="0" fontId="7" fillId="0" borderId="0" xfId="1" applyFont="1" applyAlignment="1">
      <alignment vertical="center"/>
    </xf>
    <xf numFmtId="0" fontId="5" fillId="0" borderId="0" xfId="1" applyFont="1" applyAlignment="1">
      <alignment vertical="center"/>
    </xf>
    <xf numFmtId="3" fontId="4" fillId="0" borderId="1" xfId="1" applyNumberFormat="1" applyFont="1" applyBorder="1" applyAlignment="1">
      <alignment horizontal="center" vertical="center" wrapText="1"/>
    </xf>
    <xf numFmtId="0" fontId="5" fillId="0" borderId="12" xfId="1" applyFont="1" applyBorder="1" applyAlignment="1">
      <alignment horizontal="center" vertical="center"/>
    </xf>
    <xf numFmtId="0" fontId="5" fillId="0" borderId="12" xfId="1" applyFont="1" applyBorder="1" applyAlignment="1">
      <alignment vertical="center"/>
    </xf>
    <xf numFmtId="3" fontId="5" fillId="0" borderId="12" xfId="1" applyNumberFormat="1" applyFont="1" applyBorder="1" applyAlignment="1">
      <alignment vertical="center"/>
    </xf>
    <xf numFmtId="3" fontId="5" fillId="0" borderId="12" xfId="1" applyNumberFormat="1" applyFont="1" applyBorder="1" applyAlignment="1">
      <alignment horizontal="right" vertical="center" wrapText="1"/>
    </xf>
    <xf numFmtId="0" fontId="5" fillId="0" borderId="2" xfId="1" applyFont="1" applyBorder="1" applyAlignment="1">
      <alignment horizontal="center" vertical="center"/>
    </xf>
    <xf numFmtId="0" fontId="5" fillId="0" borderId="2" xfId="1" applyFont="1" applyBorder="1" applyAlignment="1">
      <alignment vertical="center"/>
    </xf>
    <xf numFmtId="3" fontId="5" fillId="0" borderId="2" xfId="1" applyNumberFormat="1" applyFont="1" applyBorder="1" applyAlignment="1">
      <alignment horizontal="right" vertical="center"/>
    </xf>
    <xf numFmtId="0" fontId="5" fillId="0" borderId="2" xfId="1" applyFont="1" applyBorder="1" applyAlignment="1">
      <alignment vertical="center" wrapText="1"/>
    </xf>
    <xf numFmtId="0" fontId="5" fillId="0" borderId="13" xfId="1" applyFont="1" applyBorder="1" applyAlignment="1">
      <alignment vertical="center"/>
    </xf>
    <xf numFmtId="0" fontId="5" fillId="0" borderId="13" xfId="1" applyFont="1" applyBorder="1" applyAlignment="1">
      <alignment horizontal="center" vertical="center"/>
    </xf>
    <xf numFmtId="3" fontId="5" fillId="0" borderId="13" xfId="1" applyNumberFormat="1" applyFont="1" applyBorder="1" applyAlignment="1">
      <alignment vertical="center"/>
    </xf>
    <xf numFmtId="3" fontId="5" fillId="0" borderId="13" xfId="1" applyNumberFormat="1" applyFont="1" applyBorder="1" applyAlignment="1">
      <alignment horizontal="right" vertical="center"/>
    </xf>
    <xf numFmtId="3" fontId="5" fillId="0" borderId="0" xfId="1" applyNumberFormat="1" applyFont="1" applyAlignment="1">
      <alignment vertical="center"/>
    </xf>
    <xf numFmtId="3" fontId="1" fillId="0" borderId="1"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0"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6" fillId="0" borderId="0" xfId="1" applyFont="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8" fillId="0" borderId="6" xfId="0" applyFont="1" applyBorder="1" applyAlignment="1">
      <alignment horizontal="center" vertical="center"/>
    </xf>
    <xf numFmtId="0" fontId="7" fillId="0" borderId="0" xfId="0" applyFont="1"/>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1" fillId="0" borderId="1"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0" fontId="2" fillId="0" borderId="0" xfId="0" applyFont="1"/>
    <xf numFmtId="4" fontId="1" fillId="0" borderId="7" xfId="0" applyNumberFormat="1" applyFont="1" applyBorder="1" applyAlignment="1">
      <alignment horizontal="right" vertical="center" wrapText="1"/>
    </xf>
    <xf numFmtId="4" fontId="1" fillId="0" borderId="10"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 fontId="2" fillId="0" borderId="2"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3" fontId="2" fillId="0" borderId="2" xfId="0" applyNumberFormat="1" applyFont="1" applyBorder="1" applyAlignment="1">
      <alignment horizontal="center" vertical="center" wrapText="1"/>
    </xf>
    <xf numFmtId="165" fontId="1" fillId="0" borderId="2" xfId="0" applyNumberFormat="1" applyFont="1" applyBorder="1" applyAlignment="1">
      <alignment vertical="center" wrapText="1"/>
    </xf>
    <xf numFmtId="3" fontId="1" fillId="0" borderId="2" xfId="0" applyNumberFormat="1" applyFont="1" applyBorder="1" applyAlignment="1">
      <alignment horizontal="center" vertical="center" wrapText="1"/>
    </xf>
    <xf numFmtId="3" fontId="1" fillId="0" borderId="2" xfId="0" applyNumberFormat="1" applyFont="1" applyBorder="1" applyAlignment="1">
      <alignment horizontal="left" vertical="center" wrapText="1"/>
    </xf>
    <xf numFmtId="4" fontId="1" fillId="0" borderId="11"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1" xfId="0" applyFont="1" applyBorder="1"/>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 fontId="9" fillId="0" borderId="1" xfId="0" applyNumberFormat="1" applyFont="1" applyBorder="1"/>
    <xf numFmtId="0" fontId="9" fillId="0" borderId="0" xfId="0" applyFont="1"/>
    <xf numFmtId="0" fontId="2" fillId="0" borderId="1" xfId="0" applyFont="1" applyBorder="1"/>
    <xf numFmtId="3" fontId="2" fillId="0" borderId="1" xfId="0" applyNumberFormat="1" applyFont="1" applyBorder="1"/>
    <xf numFmtId="4" fontId="9" fillId="0" borderId="0" xfId="0" applyNumberFormat="1" applyFont="1"/>
    <xf numFmtId="3" fontId="9" fillId="0" borderId="0" xfId="0" applyNumberFormat="1" applyFont="1"/>
    <xf numFmtId="0" fontId="1" fillId="0" borderId="0" xfId="0" quotePrefix="1" applyFont="1" applyAlignment="1">
      <alignment wrapText="1"/>
    </xf>
    <xf numFmtId="0" fontId="1" fillId="0" borderId="0" xfId="0" quotePrefix="1" applyFont="1" applyAlignment="1">
      <alignment vertical="top" wrapText="1"/>
    </xf>
    <xf numFmtId="0" fontId="1" fillId="0" borderId="0" xfId="0" applyFont="1" applyAlignment="1">
      <alignment vertical="top"/>
    </xf>
    <xf numFmtId="4" fontId="1" fillId="0" borderId="0" xfId="0" applyNumberFormat="1" applyFont="1"/>
    <xf numFmtId="4" fontId="7" fillId="0" borderId="0" xfId="0" applyNumberFormat="1" applyFont="1"/>
    <xf numFmtId="3" fontId="7" fillId="0" borderId="0" xfId="0" applyNumberFormat="1" applyFont="1"/>
    <xf numFmtId="0" fontId="8" fillId="0" borderId="6" xfId="0" applyFont="1" applyBorder="1" applyAlignment="1">
      <alignment horizontal="center" vertical="center" wrapText="1"/>
    </xf>
  </cellXfs>
  <cellStyles count="3">
    <cellStyle name="Comma 2" xfId="2" xr:uid="{C9E211B9-CD49-4CE7-BDE5-7FC0FD6B1921}"/>
    <cellStyle name="Normal" xfId="0" builtinId="0"/>
    <cellStyle name="Normal 2" xfId="1" xr:uid="{17A6D6AE-FFDC-466A-9361-9728A1F68DDC}"/>
  </cellStyles>
  <dxfs count="2">
    <dxf>
      <font>
        <condense val="0"/>
        <extend val="0"/>
        <color indexed="10"/>
      </font>
    </dxf>
    <dxf>
      <font>
        <condense val="0"/>
        <extend val="0"/>
        <color indexed="1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20PHONG%20KE%20HOACH\HOA%20BINH%20MR\THAU%20PHU\HANH%20CHAU\1.Gia%20TD%20Hoa%20Binh%20theo%20ND68_CT%20gia%20cap%20vat%20t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Gia tri phan bo"/>
      <sheetName val="Chu y"/>
      <sheetName val="TH"/>
      <sheetName val="San nen"/>
      <sheetName val="Duong thi cong "/>
      <sheetName val="Phan bo (1)"/>
      <sheetName val="Phan bo (2+3)"/>
      <sheetName val="Phan bo (4)"/>
      <sheetName val="Ts"/>
      <sheetName val="Bia"/>
      <sheetName val="Bia1"/>
      <sheetName val="TM"/>
      <sheetName val="Bao cao tham tra"/>
      <sheetName val="Tong hop kinh phi"/>
      <sheetName val="DMTL"/>
      <sheetName val="THCP tu van"/>
      <sheetName val="DT man-month"/>
      <sheetName val="Cp chuyen gia"/>
      <sheetName val="Tienluong"/>
      <sheetName val="CPK TV"/>
      <sheetName val="Tien do TV"/>
      <sheetName val="THCP khac"/>
      <sheetName val="THDT goi thau XD"/>
      <sheetName val="CP Du phong"/>
      <sheetName val="Bieu 18B"/>
      <sheetName val="DGTH"/>
      <sheetName val="THCP xay dung"/>
      <sheetName val="Don gia tong hop"/>
      <sheetName val="Du toan XD"/>
      <sheetName val="Don gia XD (Phần hở)"/>
      <sheetName val="DG đê quay + bai VL"/>
      <sheetName val="Don gia phan PVTC"/>
      <sheetName val="DG XD (Phần ngầm)"/>
      <sheetName val="Thong ke thep"/>
      <sheetName val="TH vat tu XD"/>
      <sheetName val="Ximang"/>
      <sheetName val="Thep"/>
      <sheetName val="Dien"/>
      <sheetName val="VuaBT-DM10"/>
      <sheetName val="CPhCVC"/>
      <sheetName val="CMNghcatda250"/>
      <sheetName val="NuocTC"/>
      <sheetName val="Xangdau"/>
      <sheetName val="DaSXdamcat"/>
      <sheetName val="Thno"/>
      <sheetName val="damCVC_KT250Th"/>
      <sheetName val="VuaXMBTnhua"/>
      <sheetName val="CTdatvccat"/>
      <sheetName val="VuaCVCTN"/>
      <sheetName val="Gia vua XD"/>
      <sheetName val="Nhan cong XD"/>
      <sheetName val="Gia ca may XD"/>
      <sheetName val="Du thau XD"/>
      <sheetName val="Bia2"/>
      <sheetName val="THDT goi thau TB"/>
      <sheetName val="THCP thiet bi"/>
      <sheetName val="CP mua sam TB"/>
      <sheetName val="CP ban quyen CN"/>
      <sheetName val="CP dao tao"/>
      <sheetName val="CP chay thu TB"/>
      <sheetName val="CP Thi nghiem TB"/>
      <sheetName val="THCP Lap dat"/>
      <sheetName val="Du toan LD"/>
      <sheetName val="Don gia LD"/>
      <sheetName val="TH vat tu LD"/>
      <sheetName val="Gia vua LD"/>
      <sheetName val="Gia vat lieu HTLD"/>
      <sheetName val="Nhan cong LD"/>
      <sheetName val="Gia ca may LD"/>
      <sheetName val="Du thau LD"/>
      <sheetName val="Tho lai m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712">
          <cell r="H712">
            <v>1223731.9000000001</v>
          </cell>
        </row>
        <row r="1525">
          <cell r="H1525">
            <v>1138596.71</v>
          </cell>
        </row>
      </sheetData>
      <sheetData sheetId="27" refreshError="1"/>
      <sheetData sheetId="28" refreshError="1"/>
      <sheetData sheetId="29" refreshError="1"/>
      <sheetData sheetId="30">
        <row r="11354">
          <cell r="T11354">
            <v>19618.008300000005</v>
          </cell>
        </row>
      </sheetData>
      <sheetData sheetId="31" refreshError="1"/>
      <sheetData sheetId="32" refreshError="1"/>
      <sheetData sheetId="33">
        <row r="239">
          <cell r="U239">
            <v>1616360</v>
          </cell>
        </row>
        <row r="263">
          <cell r="U263">
            <v>35000</v>
          </cell>
        </row>
        <row r="264">
          <cell r="U264">
            <v>12888</v>
          </cell>
        </row>
        <row r="265">
          <cell r="U265">
            <v>13341</v>
          </cell>
        </row>
        <row r="1206">
          <cell r="U1206">
            <v>13341</v>
          </cell>
        </row>
        <row r="1318">
          <cell r="U1318">
            <v>981</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showZeros="0" tabSelected="1" view="pageBreakPreview" zoomScaleNormal="70" zoomScaleSheetLayoutView="100" workbookViewId="0">
      <selection activeCell="G9" sqref="G9:G12"/>
    </sheetView>
  </sheetViews>
  <sheetFormatPr defaultColWidth="8.90625" defaultRowHeight="18" x14ac:dyDescent="0.35"/>
  <cols>
    <col min="1" max="1" width="5.36328125" style="64" customWidth="1"/>
    <col min="2" max="2" width="34.08984375" style="64" customWidth="1"/>
    <col min="3" max="3" width="6.453125" style="64" customWidth="1"/>
    <col min="4" max="4" width="10.54296875" style="100" customWidth="1"/>
    <col min="5" max="5" width="11.81640625" style="101" customWidth="1"/>
    <col min="6" max="7" width="14.6328125" style="101" customWidth="1"/>
    <col min="8" max="8" width="8.90625" style="64"/>
    <col min="9" max="9" width="67" style="64" hidden="1" customWidth="1"/>
    <col min="10" max="16384" width="8.90625" style="64"/>
  </cols>
  <sheetData>
    <row r="1" spans="1:11" ht="63.6" customHeight="1" x14ac:dyDescent="0.35">
      <c r="A1" s="102" t="s">
        <v>81</v>
      </c>
      <c r="B1" s="63"/>
      <c r="C1" s="63"/>
      <c r="D1" s="63"/>
      <c r="E1" s="63"/>
      <c r="F1" s="63"/>
      <c r="G1" s="63"/>
    </row>
    <row r="2" spans="1:11" s="3" customFormat="1" ht="36.75" customHeight="1" x14ac:dyDescent="0.3">
      <c r="A2" s="65" t="s">
        <v>0</v>
      </c>
      <c r="B2" s="65" t="s">
        <v>5</v>
      </c>
      <c r="C2" s="65" t="s">
        <v>6</v>
      </c>
      <c r="D2" s="66" t="s">
        <v>15</v>
      </c>
      <c r="E2" s="67" t="s">
        <v>1</v>
      </c>
      <c r="F2" s="67" t="s">
        <v>14</v>
      </c>
      <c r="G2" s="67" t="s">
        <v>21</v>
      </c>
    </row>
    <row r="3" spans="1:11" s="3" customFormat="1" ht="21.9" customHeight="1" x14ac:dyDescent="0.3">
      <c r="A3" s="22" t="s">
        <v>46</v>
      </c>
      <c r="B3" s="23" t="s">
        <v>7</v>
      </c>
      <c r="C3" s="24"/>
      <c r="D3" s="25"/>
      <c r="E3" s="26"/>
      <c r="F3" s="27">
        <f t="shared" ref="F3:F8" si="0">D3*E3</f>
        <v>0</v>
      </c>
      <c r="G3" s="27"/>
      <c r="K3" s="4"/>
    </row>
    <row r="4" spans="1:11" s="3" customFormat="1" ht="18" customHeight="1" x14ac:dyDescent="0.3">
      <c r="A4" s="7">
        <v>1</v>
      </c>
      <c r="B4" s="8" t="s">
        <v>42</v>
      </c>
      <c r="C4" s="7"/>
      <c r="D4" s="9"/>
      <c r="E4" s="10"/>
      <c r="F4" s="11"/>
      <c r="G4" s="54" t="s">
        <v>63</v>
      </c>
      <c r="K4" s="4"/>
    </row>
    <row r="5" spans="1:11" s="3" customFormat="1" ht="18" customHeight="1" x14ac:dyDescent="0.3">
      <c r="A5" s="7" t="s">
        <v>41</v>
      </c>
      <c r="B5" s="8" t="s">
        <v>43</v>
      </c>
      <c r="C5" s="7" t="s">
        <v>12</v>
      </c>
      <c r="D5" s="9">
        <f>0.5*12*12/100</f>
        <v>0.72</v>
      </c>
      <c r="E5" s="10"/>
      <c r="F5" s="11"/>
      <c r="G5" s="55"/>
      <c r="K5" s="4"/>
    </row>
    <row r="6" spans="1:11" s="3" customFormat="1" ht="18" customHeight="1" x14ac:dyDescent="0.3">
      <c r="A6" s="7" t="s">
        <v>41</v>
      </c>
      <c r="B6" s="8" t="s">
        <v>44</v>
      </c>
      <c r="C6" s="7" t="s">
        <v>12</v>
      </c>
      <c r="D6" s="9">
        <f>0.5*12*7/100</f>
        <v>0.42</v>
      </c>
      <c r="E6" s="10"/>
      <c r="F6" s="11"/>
      <c r="G6" s="55"/>
      <c r="K6" s="4"/>
    </row>
    <row r="7" spans="1:11" s="3" customFormat="1" ht="18" customHeight="1" x14ac:dyDescent="0.3">
      <c r="A7" s="7">
        <v>2</v>
      </c>
      <c r="B7" s="8" t="s">
        <v>58</v>
      </c>
      <c r="C7" s="7" t="s">
        <v>25</v>
      </c>
      <c r="D7" s="9">
        <f>56*3.14*12.84*0.02*750</f>
        <v>33866.784</v>
      </c>
      <c r="E7" s="10"/>
      <c r="F7" s="11"/>
      <c r="G7" s="56"/>
      <c r="K7" s="4"/>
    </row>
    <row r="8" spans="1:11" s="3" customFormat="1" ht="21.9" customHeight="1" x14ac:dyDescent="0.3">
      <c r="A8" s="22" t="s">
        <v>47</v>
      </c>
      <c r="B8" s="23" t="s">
        <v>9</v>
      </c>
      <c r="C8" s="1"/>
      <c r="D8" s="25"/>
      <c r="E8" s="68"/>
      <c r="F8" s="27">
        <f t="shared" si="0"/>
        <v>0</v>
      </c>
      <c r="G8" s="27"/>
    </row>
    <row r="9" spans="1:11" s="3" customFormat="1" ht="18" customHeight="1" x14ac:dyDescent="0.3">
      <c r="A9" s="7">
        <v>1</v>
      </c>
      <c r="B9" s="8" t="s">
        <v>40</v>
      </c>
      <c r="C9" s="7"/>
      <c r="D9" s="9"/>
      <c r="E9" s="10"/>
      <c r="F9" s="11"/>
      <c r="G9" s="54" t="s">
        <v>64</v>
      </c>
      <c r="K9" s="4"/>
    </row>
    <row r="10" spans="1:11" s="3" customFormat="1" ht="18" customHeight="1" x14ac:dyDescent="0.3">
      <c r="A10" s="7" t="s">
        <v>41</v>
      </c>
      <c r="B10" s="8" t="s">
        <v>43</v>
      </c>
      <c r="C10" s="7" t="s">
        <v>12</v>
      </c>
      <c r="D10" s="9">
        <f>(66.68+451.91+20.89+431.59+21*2)*0.5*7/100</f>
        <v>35.457450000000001</v>
      </c>
      <c r="E10" s="10"/>
      <c r="F10" s="11"/>
      <c r="G10" s="55"/>
      <c r="K10" s="4"/>
    </row>
    <row r="11" spans="1:11" s="3" customFormat="1" ht="18" customHeight="1" x14ac:dyDescent="0.3">
      <c r="A11" s="7" t="s">
        <v>41</v>
      </c>
      <c r="B11" s="8" t="s">
        <v>45</v>
      </c>
      <c r="C11" s="7" t="s">
        <v>12</v>
      </c>
      <c r="D11" s="9">
        <f>(53.43+36.55+9.73+13.26+135+44.17+32.07+9.53+13.26+135)*0.5*3/100</f>
        <v>7.2299999999999986</v>
      </c>
      <c r="E11" s="10"/>
      <c r="F11" s="11"/>
      <c r="G11" s="55"/>
      <c r="K11" s="4"/>
    </row>
    <row r="12" spans="1:11" s="3" customFormat="1" ht="18" customHeight="1" x14ac:dyDescent="0.3">
      <c r="A12" s="7">
        <v>2</v>
      </c>
      <c r="B12" s="8" t="s">
        <v>58</v>
      </c>
      <c r="C12" s="7" t="s">
        <v>25</v>
      </c>
      <c r="D12" s="9">
        <f>(66.68+451.91+20.89+431.59+53.43+36.55+9.73+13.26+135+44.17+32.07+9.53+13.26+135+21*2)*3.14*12.84/3*0.02*750</f>
        <v>301388.17116000003</v>
      </c>
      <c r="E12" s="10"/>
      <c r="F12" s="11"/>
      <c r="G12" s="57"/>
      <c r="K12" s="4"/>
    </row>
    <row r="13" spans="1:11" s="3" customFormat="1" ht="18" customHeight="1" x14ac:dyDescent="0.3">
      <c r="A13" s="7">
        <v>3</v>
      </c>
      <c r="B13" s="8" t="s">
        <v>52</v>
      </c>
      <c r="C13" s="7" t="s">
        <v>12</v>
      </c>
      <c r="D13" s="9">
        <f>(3.14*6.95+6.8*2+14)/3*13.5*(16.17*3*2+22+40+30)/3/100</f>
        <v>140.12903190000003</v>
      </c>
      <c r="E13" s="10"/>
      <c r="F13" s="11"/>
      <c r="G13" s="58" t="s">
        <v>66</v>
      </c>
      <c r="K13" s="4"/>
    </row>
    <row r="14" spans="1:11" s="3" customFormat="1" ht="18" customHeight="1" x14ac:dyDescent="0.3">
      <c r="A14" s="7">
        <v>4</v>
      </c>
      <c r="B14" s="8" t="s">
        <v>65</v>
      </c>
      <c r="C14" s="7" t="s">
        <v>25</v>
      </c>
      <c r="D14" s="9">
        <f>+D13*10*100</f>
        <v>140129.03190000003</v>
      </c>
      <c r="E14" s="10"/>
      <c r="F14" s="11"/>
      <c r="G14" s="56"/>
      <c r="K14" s="4"/>
    </row>
    <row r="15" spans="1:11" s="70" customFormat="1" ht="21.9" customHeight="1" x14ac:dyDescent="0.3">
      <c r="A15" s="22" t="s">
        <v>48</v>
      </c>
      <c r="B15" s="23" t="s">
        <v>10</v>
      </c>
      <c r="C15" s="22"/>
      <c r="D15" s="69"/>
      <c r="E15" s="27"/>
      <c r="F15" s="27"/>
      <c r="G15" s="27"/>
    </row>
    <row r="16" spans="1:11" s="3" customFormat="1" ht="33.6" x14ac:dyDescent="0.3">
      <c r="A16" s="16">
        <v>1</v>
      </c>
      <c r="B16" s="17" t="s">
        <v>11</v>
      </c>
      <c r="C16" s="16" t="s">
        <v>12</v>
      </c>
      <c r="D16" s="71">
        <v>19.52</v>
      </c>
      <c r="E16" s="18"/>
      <c r="F16" s="18"/>
      <c r="G16" s="53" t="s">
        <v>67</v>
      </c>
    </row>
    <row r="17" spans="1:7" s="70" customFormat="1" ht="21.9" customHeight="1" x14ac:dyDescent="0.3">
      <c r="A17" s="22" t="s">
        <v>59</v>
      </c>
      <c r="B17" s="23" t="s">
        <v>49</v>
      </c>
      <c r="C17" s="22"/>
      <c r="D17" s="69"/>
      <c r="E17" s="27"/>
      <c r="F17" s="27"/>
      <c r="G17" s="27"/>
    </row>
    <row r="18" spans="1:7" s="3" customFormat="1" ht="33.6" x14ac:dyDescent="0.3">
      <c r="A18" s="13">
        <v>1</v>
      </c>
      <c r="B18" s="15" t="s">
        <v>53</v>
      </c>
      <c r="C18" s="13" t="s">
        <v>12</v>
      </c>
      <c r="D18" s="72">
        <f>20.68+7.91</f>
        <v>28.59</v>
      </c>
      <c r="E18" s="14"/>
      <c r="F18" s="14"/>
      <c r="G18" s="54" t="s">
        <v>71</v>
      </c>
    </row>
    <row r="19" spans="1:7" s="3" customFormat="1" ht="33.6" x14ac:dyDescent="0.3">
      <c r="A19" s="2">
        <v>2</v>
      </c>
      <c r="B19" s="15" t="s">
        <v>54</v>
      </c>
      <c r="C19" s="2" t="s">
        <v>12</v>
      </c>
      <c r="D19" s="73">
        <v>7.976</v>
      </c>
      <c r="E19" s="5"/>
      <c r="F19" s="5"/>
      <c r="G19" s="55"/>
    </row>
    <row r="20" spans="1:7" s="3" customFormat="1" ht="18" customHeight="1" x14ac:dyDescent="0.3">
      <c r="A20" s="2">
        <v>3</v>
      </c>
      <c r="B20" s="6" t="s">
        <v>56</v>
      </c>
      <c r="C20" s="2" t="s">
        <v>55</v>
      </c>
      <c r="D20" s="73">
        <f>15.44+0.11</f>
        <v>15.549999999999999</v>
      </c>
      <c r="E20" s="5"/>
      <c r="F20" s="5"/>
      <c r="G20" s="55"/>
    </row>
    <row r="21" spans="1:7" s="3" customFormat="1" ht="18" customHeight="1" x14ac:dyDescent="0.3">
      <c r="A21" s="7">
        <v>4</v>
      </c>
      <c r="B21" s="12" t="s">
        <v>57</v>
      </c>
      <c r="C21" s="7" t="s">
        <v>55</v>
      </c>
      <c r="D21" s="9">
        <v>6.84</v>
      </c>
      <c r="E21" s="10"/>
      <c r="F21" s="10"/>
      <c r="G21" s="56"/>
    </row>
    <row r="22" spans="1:7" s="70" customFormat="1" ht="42.6" customHeight="1" x14ac:dyDescent="0.3">
      <c r="A22" s="22" t="s">
        <v>60</v>
      </c>
      <c r="B22" s="23" t="s">
        <v>13</v>
      </c>
      <c r="C22" s="22"/>
      <c r="D22" s="69"/>
      <c r="E22" s="27"/>
      <c r="F22" s="27"/>
      <c r="G22" s="27"/>
    </row>
    <row r="23" spans="1:7" s="3" customFormat="1" ht="18" customHeight="1" x14ac:dyDescent="0.3">
      <c r="A23" s="2">
        <v>1</v>
      </c>
      <c r="B23" s="15" t="s">
        <v>11</v>
      </c>
      <c r="C23" s="2" t="s">
        <v>12</v>
      </c>
      <c r="D23" s="73">
        <v>7.68</v>
      </c>
      <c r="E23" s="5"/>
      <c r="F23" s="5"/>
      <c r="G23" s="54" t="s">
        <v>67</v>
      </c>
    </row>
    <row r="24" spans="1:7" s="3" customFormat="1" ht="16.8" x14ac:dyDescent="0.3">
      <c r="A24" s="2">
        <v>2</v>
      </c>
      <c r="B24" s="15" t="s">
        <v>50</v>
      </c>
      <c r="C24" s="2" t="s">
        <v>12</v>
      </c>
      <c r="D24" s="73">
        <f>538.2*0.3/0.8/100</f>
        <v>2.0182500000000001</v>
      </c>
      <c r="E24" s="5"/>
      <c r="F24" s="5"/>
      <c r="G24" s="55"/>
    </row>
    <row r="25" spans="1:7" s="3" customFormat="1" ht="16.8" x14ac:dyDescent="0.3">
      <c r="A25" s="2">
        <v>3</v>
      </c>
      <c r="B25" s="15" t="s">
        <v>51</v>
      </c>
      <c r="C25" s="2" t="s">
        <v>12</v>
      </c>
      <c r="D25" s="73">
        <f>141.3/3*0.2*3/100</f>
        <v>0.28259999999999996</v>
      </c>
      <c r="E25" s="5"/>
      <c r="F25" s="5"/>
      <c r="G25" s="55"/>
    </row>
    <row r="26" spans="1:7" s="3" customFormat="1" ht="16.8" x14ac:dyDescent="0.3">
      <c r="A26" s="7">
        <v>4</v>
      </c>
      <c r="B26" s="17" t="s">
        <v>58</v>
      </c>
      <c r="C26" s="7" t="s">
        <v>25</v>
      </c>
      <c r="D26" s="9">
        <f>2.6*3.14/2*141*0.02*750</f>
        <v>8633.4300000000021</v>
      </c>
      <c r="E26" s="10"/>
      <c r="F26" s="10"/>
      <c r="G26" s="55"/>
    </row>
    <row r="27" spans="1:7" s="70" customFormat="1" ht="33.6" x14ac:dyDescent="0.3">
      <c r="A27" s="74"/>
      <c r="B27" s="75" t="s">
        <v>78</v>
      </c>
      <c r="C27" s="74"/>
      <c r="D27" s="76"/>
      <c r="E27" s="77"/>
      <c r="F27" s="77"/>
      <c r="G27" s="78" t="s">
        <v>80</v>
      </c>
    </row>
    <row r="28" spans="1:7" s="3" customFormat="1" ht="16.8" x14ac:dyDescent="0.3">
      <c r="A28" s="2">
        <v>1</v>
      </c>
      <c r="B28" s="6" t="s">
        <v>75</v>
      </c>
      <c r="C28" s="2" t="s">
        <v>8</v>
      </c>
      <c r="D28" s="79">
        <v>210</v>
      </c>
      <c r="E28" s="5"/>
      <c r="F28" s="5"/>
      <c r="G28" s="80"/>
    </row>
    <row r="29" spans="1:7" s="3" customFormat="1" ht="84" x14ac:dyDescent="0.3">
      <c r="A29" s="2">
        <v>2</v>
      </c>
      <c r="B29" s="6" t="s">
        <v>76</v>
      </c>
      <c r="C29" s="2" t="s">
        <v>77</v>
      </c>
      <c r="D29" s="79">
        <f>+D28*0.1</f>
        <v>21</v>
      </c>
      <c r="E29" s="5"/>
      <c r="F29" s="5"/>
      <c r="G29" s="81" t="s">
        <v>79</v>
      </c>
    </row>
    <row r="30" spans="1:7" s="70" customFormat="1" ht="21.9" customHeight="1" x14ac:dyDescent="0.3">
      <c r="A30" s="22" t="s">
        <v>61</v>
      </c>
      <c r="B30" s="23" t="s">
        <v>68</v>
      </c>
      <c r="C30" s="22"/>
      <c r="D30" s="69"/>
      <c r="E30" s="27"/>
      <c r="F30" s="27"/>
      <c r="G30" s="27"/>
    </row>
    <row r="31" spans="1:7" s="3" customFormat="1" ht="33.6" x14ac:dyDescent="0.3">
      <c r="A31" s="19">
        <v>1</v>
      </c>
      <c r="B31" s="20" t="s">
        <v>11</v>
      </c>
      <c r="C31" s="19" t="s">
        <v>12</v>
      </c>
      <c r="D31" s="82">
        <v>2.76</v>
      </c>
      <c r="E31" s="21"/>
      <c r="F31" s="21"/>
      <c r="G31" s="53" t="s">
        <v>70</v>
      </c>
    </row>
    <row r="32" spans="1:7" s="70" customFormat="1" ht="33.6" x14ac:dyDescent="0.3">
      <c r="A32" s="22" t="s">
        <v>62</v>
      </c>
      <c r="B32" s="23" t="s">
        <v>69</v>
      </c>
      <c r="C32" s="22"/>
      <c r="D32" s="69"/>
      <c r="E32" s="27"/>
      <c r="F32" s="27"/>
      <c r="G32" s="27"/>
    </row>
    <row r="33" spans="1:7" s="3" customFormat="1" ht="33" customHeight="1" x14ac:dyDescent="0.3">
      <c r="A33" s="2">
        <v>1</v>
      </c>
      <c r="B33" s="15" t="s">
        <v>72</v>
      </c>
      <c r="C33" s="2" t="s">
        <v>12</v>
      </c>
      <c r="D33" s="73">
        <f>9.75/100</f>
        <v>9.7500000000000003E-2</v>
      </c>
      <c r="E33" s="5"/>
      <c r="F33" s="5"/>
      <c r="G33" s="54" t="s">
        <v>74</v>
      </c>
    </row>
    <row r="34" spans="1:7" s="3" customFormat="1" ht="16.8" x14ac:dyDescent="0.3">
      <c r="A34" s="2">
        <v>2</v>
      </c>
      <c r="B34" s="15" t="s">
        <v>73</v>
      </c>
      <c r="C34" s="2" t="s">
        <v>25</v>
      </c>
      <c r="D34" s="73">
        <f>58.77*2*0.05*750</f>
        <v>4407.7500000000009</v>
      </c>
      <c r="E34" s="5"/>
      <c r="F34" s="5"/>
      <c r="G34" s="56"/>
    </row>
    <row r="35" spans="1:7" s="70" customFormat="1" ht="21.9" customHeight="1" x14ac:dyDescent="0.3">
      <c r="A35" s="23"/>
      <c r="B35" s="83" t="s">
        <v>2</v>
      </c>
      <c r="C35" s="84"/>
      <c r="D35" s="84"/>
      <c r="E35" s="85"/>
      <c r="F35" s="27">
        <f>SUM(F3:F8)</f>
        <v>0</v>
      </c>
      <c r="G35" s="27"/>
    </row>
    <row r="36" spans="1:7" s="91" customFormat="1" ht="21.9" customHeight="1" x14ac:dyDescent="0.3">
      <c r="A36" s="86"/>
      <c r="B36" s="87" t="s">
        <v>3</v>
      </c>
      <c r="C36" s="88"/>
      <c r="D36" s="88"/>
      <c r="E36" s="89"/>
      <c r="F36" s="90">
        <f>F35*8%</f>
        <v>0</v>
      </c>
      <c r="G36" s="90"/>
    </row>
    <row r="37" spans="1:7" s="70" customFormat="1" ht="21.9" customHeight="1" x14ac:dyDescent="0.3">
      <c r="A37" s="92"/>
      <c r="B37" s="83" t="s">
        <v>4</v>
      </c>
      <c r="C37" s="84"/>
      <c r="D37" s="84"/>
      <c r="E37" s="85"/>
      <c r="F37" s="93">
        <f>F35+F36</f>
        <v>0</v>
      </c>
      <c r="G37" s="93"/>
    </row>
    <row r="38" spans="1:7" s="91" customFormat="1" ht="23.25" customHeight="1" x14ac:dyDescent="0.3">
      <c r="D38" s="94"/>
      <c r="E38" s="95"/>
      <c r="F38" s="95"/>
      <c r="G38" s="95"/>
    </row>
    <row r="39" spans="1:7" s="3" customFormat="1" ht="16.8" x14ac:dyDescent="0.3">
      <c r="A39" s="96"/>
      <c r="B39" s="96"/>
      <c r="C39" s="96"/>
      <c r="D39" s="96"/>
      <c r="E39" s="96"/>
      <c r="F39" s="96"/>
      <c r="G39" s="96"/>
    </row>
    <row r="40" spans="1:7" s="98" customFormat="1" ht="16.8" x14ac:dyDescent="0.35">
      <c r="A40" s="97"/>
      <c r="B40" s="97"/>
      <c r="C40" s="97"/>
      <c r="D40" s="97"/>
      <c r="E40" s="97"/>
      <c r="F40" s="97"/>
      <c r="G40" s="97"/>
    </row>
    <row r="41" spans="1:7" s="3" customFormat="1" ht="16.8" x14ac:dyDescent="0.3">
      <c r="D41" s="99"/>
      <c r="E41" s="4"/>
      <c r="F41" s="4"/>
      <c r="G41" s="4"/>
    </row>
    <row r="42" spans="1:7" s="3" customFormat="1" ht="16.8" x14ac:dyDescent="0.3">
      <c r="D42" s="99"/>
      <c r="E42" s="4"/>
      <c r="F42" s="4"/>
      <c r="G42" s="4"/>
    </row>
    <row r="43" spans="1:7" s="3" customFormat="1" ht="16.8" x14ac:dyDescent="0.3">
      <c r="D43" s="99"/>
      <c r="E43" s="4"/>
      <c r="F43" s="4"/>
      <c r="G43" s="4"/>
    </row>
    <row r="44" spans="1:7" s="3" customFormat="1" ht="16.8" x14ac:dyDescent="0.3">
      <c r="D44" s="99"/>
      <c r="E44" s="4"/>
      <c r="F44" s="4"/>
      <c r="G44" s="4"/>
    </row>
    <row r="45" spans="1:7" s="3" customFormat="1" ht="16.8" x14ac:dyDescent="0.3">
      <c r="D45" s="99"/>
      <c r="E45" s="4"/>
      <c r="F45" s="4"/>
      <c r="G45" s="4"/>
    </row>
    <row r="46" spans="1:7" s="3" customFormat="1" ht="16.8" x14ac:dyDescent="0.3">
      <c r="D46" s="99"/>
      <c r="E46" s="4"/>
      <c r="F46" s="4"/>
      <c r="G46" s="4"/>
    </row>
  </sheetData>
  <mergeCells count="10">
    <mergeCell ref="A1:G1"/>
    <mergeCell ref="B35:E35"/>
    <mergeCell ref="B36:E36"/>
    <mergeCell ref="B37:E37"/>
    <mergeCell ref="G4:G7"/>
    <mergeCell ref="G9:G12"/>
    <mergeCell ref="G13:G14"/>
    <mergeCell ref="G23:G26"/>
    <mergeCell ref="G18:G21"/>
    <mergeCell ref="G33:G34"/>
  </mergeCells>
  <printOptions horizontalCentered="1"/>
  <pageMargins left="0.19685039370078741" right="0.19685039370078741" top="0.59055118110236227" bottom="0.59055118110236227" header="0.31496062992125984" footer="0.31496062992125984"/>
  <pageSetup paperSize="9" scale="80" fitToHeight="0" orientation="portrait" blackAndWhite="1" r:id="rId1"/>
  <headerFooter>
    <oddFooter>&amp;C&amp;12&amp;P/&amp;N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0282-8B96-4AC3-9547-A7D10623F452}">
  <sheetPr>
    <tabColor rgb="FFFFFF00"/>
    <pageSetUpPr fitToPage="1"/>
  </sheetPr>
  <dimension ref="A1:F14"/>
  <sheetViews>
    <sheetView view="pageBreakPreview" zoomScale="130" zoomScaleNormal="80" zoomScaleSheetLayoutView="130" workbookViewId="0">
      <selection activeCell="E12" sqref="E12"/>
    </sheetView>
  </sheetViews>
  <sheetFormatPr defaultColWidth="7.453125" defaultRowHeight="15.6" outlineLevelCol="1" x14ac:dyDescent="0.35"/>
  <cols>
    <col min="1" max="1" width="4.1796875" style="29" bestFit="1" customWidth="1"/>
    <col min="2" max="2" width="25.7265625" style="38" bestFit="1" customWidth="1"/>
    <col min="3" max="3" width="6.08984375" style="29" bestFit="1" customWidth="1"/>
    <col min="4" max="4" width="8.08984375" style="52" hidden="1" customWidth="1" outlineLevel="1"/>
    <col min="5" max="5" width="10.36328125" style="52" bestFit="1" customWidth="1" collapsed="1"/>
    <col min="6" max="6" width="18.54296875" style="38" bestFit="1" customWidth="1"/>
    <col min="7" max="16384" width="7.453125" style="38"/>
  </cols>
  <sheetData>
    <row r="1" spans="1:6" s="34" customFormat="1" x14ac:dyDescent="0.35">
      <c r="A1" s="33" t="s">
        <v>16</v>
      </c>
      <c r="C1" s="35"/>
      <c r="D1" s="36"/>
      <c r="E1" s="36"/>
    </row>
    <row r="2" spans="1:6" s="37" customFormat="1" ht="18" x14ac:dyDescent="0.35">
      <c r="A2" s="59" t="s">
        <v>17</v>
      </c>
      <c r="B2" s="59"/>
      <c r="C2" s="59"/>
      <c r="D2" s="59"/>
      <c r="E2" s="59"/>
      <c r="F2" s="59"/>
    </row>
    <row r="3" spans="1:6" ht="20.25" customHeight="1" x14ac:dyDescent="0.35">
      <c r="A3" s="60" t="s">
        <v>18</v>
      </c>
      <c r="B3" s="60"/>
      <c r="C3" s="60"/>
      <c r="D3" s="60"/>
      <c r="E3" s="60"/>
      <c r="F3" s="60"/>
    </row>
    <row r="4" spans="1:6" ht="31.2" x14ac:dyDescent="0.35">
      <c r="A4" s="30" t="s">
        <v>19</v>
      </c>
      <c r="B4" s="30" t="s">
        <v>20</v>
      </c>
      <c r="C4" s="30" t="s">
        <v>6</v>
      </c>
      <c r="D4" s="39"/>
      <c r="E4" s="28" t="s">
        <v>39</v>
      </c>
      <c r="F4" s="30" t="s">
        <v>21</v>
      </c>
    </row>
    <row r="5" spans="1:6" x14ac:dyDescent="0.35">
      <c r="A5" s="40">
        <v>1</v>
      </c>
      <c r="B5" s="41" t="s">
        <v>22</v>
      </c>
      <c r="C5" s="40" t="s">
        <v>23</v>
      </c>
      <c r="D5" s="42">
        <f>'[1]DG XD (Phần ngầm)'!U263</f>
        <v>35000</v>
      </c>
      <c r="E5" s="43">
        <v>35000</v>
      </c>
      <c r="F5" s="41"/>
    </row>
    <row r="6" spans="1:6" x14ac:dyDescent="0.35">
      <c r="A6" s="44">
        <f>1+A5</f>
        <v>2</v>
      </c>
      <c r="B6" s="45" t="s">
        <v>24</v>
      </c>
      <c r="C6" s="44" t="s">
        <v>25</v>
      </c>
      <c r="D6" s="32">
        <f>'[1]DG XD (Phần ngầm)'!U264</f>
        <v>12888</v>
      </c>
      <c r="E6" s="46">
        <v>12888</v>
      </c>
      <c r="F6" s="45"/>
    </row>
    <row r="7" spans="1:6" x14ac:dyDescent="0.35">
      <c r="A7" s="44">
        <f t="shared" ref="A7:A14" si="0">1+A6</f>
        <v>3</v>
      </c>
      <c r="B7" s="45" t="s">
        <v>26</v>
      </c>
      <c r="C7" s="44" t="s">
        <v>25</v>
      </c>
      <c r="D7" s="32">
        <f>'[1]DG XD (Phần ngầm)'!U265</f>
        <v>13341</v>
      </c>
      <c r="E7" s="46">
        <f t="shared" ref="E7:E14" si="1">D7*1</f>
        <v>13341</v>
      </c>
      <c r="F7" s="45" t="s">
        <v>27</v>
      </c>
    </row>
    <row r="8" spans="1:6" x14ac:dyDescent="0.35">
      <c r="A8" s="44">
        <f t="shared" si="0"/>
        <v>4</v>
      </c>
      <c r="B8" s="45" t="s">
        <v>28</v>
      </c>
      <c r="C8" s="44" t="s">
        <v>25</v>
      </c>
      <c r="D8" s="32">
        <f>'[1]DG XD (Phần ngầm)'!U1206</f>
        <v>13341</v>
      </c>
      <c r="E8" s="46">
        <f t="shared" si="1"/>
        <v>13341</v>
      </c>
      <c r="F8" s="45" t="s">
        <v>27</v>
      </c>
    </row>
    <row r="9" spans="1:6" ht="31.2" x14ac:dyDescent="0.35">
      <c r="A9" s="44">
        <f t="shared" si="0"/>
        <v>5</v>
      </c>
      <c r="B9" s="47" t="s">
        <v>29</v>
      </c>
      <c r="C9" s="44" t="s">
        <v>30</v>
      </c>
      <c r="D9" s="32">
        <f>[1]DGTH!H712</f>
        <v>1223731.9000000001</v>
      </c>
      <c r="E9" s="46">
        <f t="shared" si="1"/>
        <v>1223731.9000000001</v>
      </c>
      <c r="F9" s="61" t="s">
        <v>31</v>
      </c>
    </row>
    <row r="10" spans="1:6" ht="31.2" x14ac:dyDescent="0.35">
      <c r="A10" s="44">
        <f t="shared" si="0"/>
        <v>6</v>
      </c>
      <c r="B10" s="47" t="s">
        <v>32</v>
      </c>
      <c r="C10" s="44" t="s">
        <v>30</v>
      </c>
      <c r="D10" s="32">
        <f>[1]DGTH!H1525</f>
        <v>1138596.71</v>
      </c>
      <c r="E10" s="46">
        <f t="shared" si="1"/>
        <v>1138596.71</v>
      </c>
      <c r="F10" s="62"/>
    </row>
    <row r="11" spans="1:6" x14ac:dyDescent="0.35">
      <c r="A11" s="44">
        <f t="shared" si="0"/>
        <v>7</v>
      </c>
      <c r="B11" s="45" t="s">
        <v>33</v>
      </c>
      <c r="C11" s="44" t="s">
        <v>30</v>
      </c>
      <c r="D11" s="32">
        <f>'[1]DG XD (Phần ngầm)'!U239</f>
        <v>1616360</v>
      </c>
      <c r="E11" s="46">
        <f t="shared" si="1"/>
        <v>1616360</v>
      </c>
      <c r="F11" s="45" t="s">
        <v>34</v>
      </c>
    </row>
    <row r="12" spans="1:6" x14ac:dyDescent="0.35">
      <c r="A12" s="44">
        <f t="shared" si="0"/>
        <v>8</v>
      </c>
      <c r="B12" s="45" t="s">
        <v>35</v>
      </c>
      <c r="C12" s="44" t="s">
        <v>25</v>
      </c>
      <c r="D12" s="32">
        <f>'[1]DG XD (Phần ngầm)'!U1318</f>
        <v>981</v>
      </c>
      <c r="E12" s="46">
        <f t="shared" si="1"/>
        <v>981</v>
      </c>
      <c r="F12" s="45"/>
    </row>
    <row r="13" spans="1:6" x14ac:dyDescent="0.35">
      <c r="A13" s="44">
        <f t="shared" si="0"/>
        <v>9</v>
      </c>
      <c r="B13" s="31" t="s">
        <v>36</v>
      </c>
      <c r="C13" s="44" t="s">
        <v>25</v>
      </c>
      <c r="D13" s="32"/>
      <c r="E13" s="32">
        <v>1054</v>
      </c>
      <c r="F13" s="45"/>
    </row>
    <row r="14" spans="1:6" x14ac:dyDescent="0.35">
      <c r="A14" s="44">
        <f t="shared" si="0"/>
        <v>10</v>
      </c>
      <c r="B14" s="48" t="s">
        <v>37</v>
      </c>
      <c r="C14" s="49" t="s">
        <v>25</v>
      </c>
      <c r="D14" s="50">
        <f>'[1]Don gia XD (Phần hở)'!$T$11354</f>
        <v>19618.008300000005</v>
      </c>
      <c r="E14" s="51">
        <f t="shared" si="1"/>
        <v>19618.008300000005</v>
      </c>
      <c r="F14" s="48" t="s">
        <v>38</v>
      </c>
    </row>
  </sheetData>
  <mergeCells count="3">
    <mergeCell ref="A2:F2"/>
    <mergeCell ref="A3:F3"/>
    <mergeCell ref="F9:F10"/>
  </mergeCells>
  <conditionalFormatting sqref="E13">
    <cfRule type="cellIs" dxfId="1" priority="1" stopIfTrue="1" operator="greaterThan">
      <formula>D13</formula>
    </cfRule>
    <cfRule type="cellIs" dxfId="0" priority="2" stopIfTrue="1" operator="lessThan">
      <formula>D13</formula>
    </cfRule>
  </conditionalFormatting>
  <printOptions horizontalCentered="1"/>
  <pageMargins left="0.98425196850393704" right="0.39370078740157483" top="0.59055118110236227" bottom="0.59055118110236227" header="0.31496062992125984" footer="0.31496062992125984"/>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ài liệu" ma:contentTypeID="0x010100E4E0DE4579D33844ACFD42D42156A55E" ma:contentTypeVersion="13" ma:contentTypeDescription="Tạo tài liệu mới." ma:contentTypeScope="" ma:versionID="2418c2d6e549e10ce30db6bb4f91601f">
  <xsd:schema xmlns:xsd="http://www.w3.org/2001/XMLSchema" xmlns:xs="http://www.w3.org/2001/XMLSchema" xmlns:p="http://schemas.microsoft.com/office/2006/metadata/properties" xmlns:ns3="cf552dd4-34bf-464d-a1a2-7e8e22501923" xmlns:ns4="35fe135c-9dfc-4bec-89f5-c1519c3ac9a8" targetNamespace="http://schemas.microsoft.com/office/2006/metadata/properties" ma:root="true" ma:fieldsID="412acc72d01daed5a3a9cf96b54d8dbd" ns3:_="" ns4:_="">
    <xsd:import namespace="cf552dd4-34bf-464d-a1a2-7e8e22501923"/>
    <xsd:import namespace="35fe135c-9dfc-4bec-89f5-c1519c3ac9a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52dd4-34bf-464d-a1a2-7e8e22501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fe135c-9dfc-4bec-89f5-c1519c3ac9a8" elementFormDefault="qualified">
    <xsd:import namespace="http://schemas.microsoft.com/office/2006/documentManagement/types"/>
    <xsd:import namespace="http://schemas.microsoft.com/office/infopath/2007/PartnerControls"/>
    <xsd:element name="SharedWithUsers" ma:index="18"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hia sẻ Có Chi tiết" ma:internalName="SharedWithDetails" ma:readOnly="true">
      <xsd:simpleType>
        <xsd:restriction base="dms:Note">
          <xsd:maxLength value="255"/>
        </xsd:restriction>
      </xsd:simpleType>
    </xsd:element>
    <xsd:element name="SharingHintHash" ma:index="20" nillable="true" ma:displayName="Hàm băm Gợi ý Chia sẻ"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A615D9-DE35-4B9B-9761-F1E65C1F23DF}">
  <ds:schemaRefs>
    <ds:schemaRef ds:uri="http://schemas.microsoft.com/sharepoint/v3/contenttype/forms"/>
  </ds:schemaRefs>
</ds:datastoreItem>
</file>

<file path=customXml/itemProps2.xml><?xml version="1.0" encoding="utf-8"?>
<ds:datastoreItem xmlns:ds="http://schemas.openxmlformats.org/officeDocument/2006/customXml" ds:itemID="{57C4DFFC-6C3B-46CA-B945-C3A3A103B3D8}">
  <ds:schemaRefs>
    <ds:schemaRef ds:uri="35fe135c-9dfc-4bec-89f5-c1519c3ac9a8"/>
    <ds:schemaRef ds:uri="cf552dd4-34bf-464d-a1a2-7e8e2250192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F2A09A-47B8-41E0-A90C-CFFE75205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52dd4-34bf-464d-a1a2-7e8e22501923"/>
    <ds:schemaRef ds:uri="35fe135c-9dfc-4bec-89f5-c1519c3ac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BoQ</vt:lpstr>
      <vt:lpstr>PL2</vt:lpstr>
      <vt:lpstr>BoQ!Print_Area</vt:lpstr>
      <vt:lpstr>BoQ!Print_Titles</vt:lpstr>
      <vt:lpstr>'PL2'!Print_Titles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VNN.R9</dc:creator>
  <cp:lastModifiedBy>Thanh Phan Văn</cp:lastModifiedBy>
  <cp:lastPrinted>2023-10-23T09:13:23Z</cp:lastPrinted>
  <dcterms:created xsi:type="dcterms:W3CDTF">2021-10-19T03:43:09Z</dcterms:created>
  <dcterms:modified xsi:type="dcterms:W3CDTF">2023-10-23T09:13:24Z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0x010100E4E0DE4579D33844ACFD42D42156A55E</vt:lpwstr>
  </property>
</Properties>
</file>